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odleytc.sharepoint.com/sites/TownCouncil/Shared Documents/BOOKINGS AND HIRE/4. Hire Charge Calculator/"/>
    </mc:Choice>
  </mc:AlternateContent>
  <xr:revisionPtr revIDLastSave="91" documentId="13_ncr:1_{1ECD204C-BED1-3E47-B151-4B0C255EF091}" xr6:coauthVersionLast="47" xr6:coauthVersionMax="47" xr10:uidLastSave="{BAF57B43-8240-E247-B5B6-1976C1ABDC7F}"/>
  <bookViews>
    <workbookView xWindow="120" yWindow="760" windowWidth="34440" windowHeight="10340" activeTab="3" xr2:uid="{C6A2C7BF-8C17-044A-ABEC-EB4FF9077532}"/>
  </bookViews>
  <sheets>
    <sheet name="Coronation Hall Calculator" sheetId="2" r:id="rId1"/>
    <sheet name="Chapel Hall Calculator" sheetId="5" r:id="rId2"/>
    <sheet name="Oakwood Centre Calculator" sheetId="6" r:id="rId3"/>
    <sheet name="Function Tab - DO NOT CHANGE" sheetId="4" r:id="rId4"/>
  </sheets>
  <definedNames>
    <definedName name="Rate_Categories" localSheetId="1">'Chapel Hall Calculator'!$B$6:$B$8</definedName>
    <definedName name="Rate_Categories" localSheetId="2">'Oakwood Centre Calculator'!$C$8:$C$17</definedName>
    <definedName name="Rate_Categories">'Coronation Hall Calculator'!$B$6:$B$12</definedName>
    <definedName name="Rates" localSheetId="1">'Chapel Hall Calculator'!$C$6:$C$8</definedName>
    <definedName name="Rates" localSheetId="2">'Oakwood Centre Calculator'!$D$8:$D$17</definedName>
    <definedName name="Rates">'Coronation Hall Calculator'!$C$6:$C$12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5" l="1"/>
  <c r="C18" i="5"/>
  <c r="C22" i="2"/>
  <c r="C21" i="2"/>
  <c r="I26" i="6"/>
  <c r="H26" i="6"/>
  <c r="H29" i="6" s="1"/>
  <c r="G26" i="6"/>
  <c r="I27" i="6"/>
  <c r="I30" i="6" s="1"/>
  <c r="H27" i="6"/>
  <c r="H30" i="6" s="1"/>
  <c r="G27" i="6"/>
  <c r="G30" i="6" s="1"/>
  <c r="J26" i="6"/>
  <c r="J29" i="6" s="1"/>
  <c r="F26" i="6"/>
  <c r="F29" i="6" s="1"/>
  <c r="E26" i="6"/>
  <c r="E29" i="6" s="1"/>
  <c r="D26" i="6"/>
  <c r="D29" i="6" s="1"/>
  <c r="I29" i="6" l="1"/>
  <c r="G29" i="6"/>
  <c r="C9" i="4"/>
  <c r="C16" i="5"/>
  <c r="D32" i="6" l="1"/>
  <c r="C24" i="2"/>
  <c r="C20" i="5"/>
</calcChain>
</file>

<file path=xl/sharedStrings.xml><?xml version="1.0" encoding="utf-8"?>
<sst xmlns="http://schemas.openxmlformats.org/spreadsheetml/2006/main" count="108" uniqueCount="61">
  <si>
    <t>CHAPEL HALL</t>
  </si>
  <si>
    <t>CORONATION HALL</t>
  </si>
  <si>
    <t>Woodley Resident</t>
  </si>
  <si>
    <t>Total Booking Length</t>
  </si>
  <si>
    <t>Half Day / Whole Day</t>
  </si>
  <si>
    <t>Rate</t>
  </si>
  <si>
    <t>CHARGE</t>
  </si>
  <si>
    <t>Day of the week</t>
  </si>
  <si>
    <t>Non-Woodley Resident</t>
  </si>
  <si>
    <t>Days of the Week</t>
  </si>
  <si>
    <t>Friday / Saturday</t>
  </si>
  <si>
    <t>Monday - Thursday / Sunday</t>
  </si>
  <si>
    <t>RATES (per hour)</t>
  </si>
  <si>
    <t>Standard Charging</t>
  </si>
  <si>
    <t>Premium Charging</t>
  </si>
  <si>
    <t>Premium Evening Cut Off Time</t>
  </si>
  <si>
    <t>From (hh:mm)</t>
  </si>
  <si>
    <t>To (hh:mm)</t>
  </si>
  <si>
    <t>BOOKING DETAILS</t>
  </si>
  <si>
    <t>Main Hall</t>
  </si>
  <si>
    <t>Committee Room</t>
  </si>
  <si>
    <t>Rooms</t>
  </si>
  <si>
    <t>Main Hall ONLY</t>
  </si>
  <si>
    <t>Committee Room ONLY</t>
  </si>
  <si>
    <t>Main Hall &amp; Committee Room</t>
  </si>
  <si>
    <t>Yes / No</t>
  </si>
  <si>
    <t>Yes</t>
  </si>
  <si>
    <t>No</t>
  </si>
  <si>
    <t>Charge Per Room</t>
  </si>
  <si>
    <t>TOTAL CHARGE</t>
  </si>
  <si>
    <t>DO NOT CHANGE</t>
  </si>
  <si>
    <t>Booking Length</t>
  </si>
  <si>
    <t>ENTER DATA INTO YELLOW CELLS ONLY</t>
  </si>
  <si>
    <t>Premium rate - Fri / Sat from 6pm</t>
  </si>
  <si>
    <t>Premium Rate - Woodley Resident</t>
  </si>
  <si>
    <t>Premium Rate - Charities/Concessions</t>
  </si>
  <si>
    <t>Premium Rate - Non-Woodley Resident</t>
  </si>
  <si>
    <t>Rate Category</t>
  </si>
  <si>
    <t>Room/s Being Booked</t>
  </si>
  <si>
    <t>Oakwood Centre</t>
  </si>
  <si>
    <t>Community / Charity</t>
  </si>
  <si>
    <t>Standard (Business)</t>
  </si>
  <si>
    <t>VENUE</t>
  </si>
  <si>
    <t>Bader Room</t>
  </si>
  <si>
    <t>Falcon Room</t>
  </si>
  <si>
    <t>Brunel Room</t>
  </si>
  <si>
    <t>Carnival Hall</t>
  </si>
  <si>
    <t>Maxwell Hall</t>
  </si>
  <si>
    <t>Carnival &amp; Maxwell</t>
  </si>
  <si>
    <t>Miles Suite</t>
  </si>
  <si>
    <t>Rate Categories (Chapel / Coronation)</t>
  </si>
  <si>
    <t>Rate Categories (OC)</t>
  </si>
  <si>
    <t>Standard Rate (Up to 4 hours)</t>
  </si>
  <si>
    <t>Extended Rate (Over 4 hours)</t>
  </si>
  <si>
    <t>Premium Rate (After 6pm - Coronation / Maxwell only)</t>
  </si>
  <si>
    <t>Standard Charge Per Room</t>
  </si>
  <si>
    <t>Premium Charge Per Room</t>
  </si>
  <si>
    <t>Extended Hours Cut Off</t>
  </si>
  <si>
    <t>Standard / Extended Hours</t>
  </si>
  <si>
    <t>Premium Hours</t>
  </si>
  <si>
    <t>Uniformed Youth Organisations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</si>
</sst>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£&quot;* #,##0.00_);_(&quot;£&quot;* \(#,##0.00\);_(&quot;£&quot;* &quot;-&quot;??_);_(@_)"/>
    <numFmt numFmtId="164" formatCode="&quot;£&quot;#,##0.00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i/>
      <sz val="12"/>
      <color theme="1"/>
      <name val="Tahoma"/>
      <family val="2"/>
    </font>
    <font>
      <sz val="12"/>
      <color rgb="FFFF0000"/>
      <name val="Tahoma"/>
      <family val="2"/>
    </font>
    <font>
      <i/>
      <sz val="12"/>
      <color rgb="FFFF0000"/>
      <name val="Tahoma"/>
      <family val="2"/>
    </font>
    <font>
      <sz val="7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left"/>
    </xf>
    <xf numFmtId="164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6" fillId="0" borderId="0" xfId="0" applyFont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3" borderId="1" xfId="0" applyFont="1" applyFill="1" applyBorder="1" applyAlignment="1">
      <alignment vertical="center"/>
    </xf>
    <xf numFmtId="20" fontId="2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0" fontId="0" fillId="0" borderId="1" xfId="0" applyNumberForma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4" borderId="14" xfId="0" applyFont="1" applyFill="1" applyBorder="1" applyAlignment="1">
      <alignment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 wrapText="1"/>
    </xf>
    <xf numFmtId="44" fontId="8" fillId="0" borderId="6" xfId="0" applyNumberFormat="1" applyFont="1" applyBorder="1" applyAlignment="1">
      <alignment horizontal="center" vertical="center"/>
    </xf>
    <xf numFmtId="44" fontId="8" fillId="0" borderId="7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44" fontId="8" fillId="0" borderId="1" xfId="0" applyNumberFormat="1" applyFont="1" applyBorder="1" applyAlignment="1">
      <alignment horizontal="center" vertical="center"/>
    </xf>
    <xf numFmtId="44" fontId="8" fillId="0" borderId="9" xfId="0" applyNumberFormat="1" applyFont="1" applyBorder="1" applyAlignment="1">
      <alignment horizontal="center" vertical="center"/>
    </xf>
    <xf numFmtId="0" fontId="2" fillId="3" borderId="11" xfId="0" applyFont="1" applyFill="1" applyBorder="1" applyAlignment="1">
      <alignment vertical="center" wrapText="1"/>
    </xf>
    <xf numFmtId="44" fontId="8" fillId="0" borderId="12" xfId="0" applyNumberFormat="1" applyFont="1" applyBorder="1" applyAlignment="1">
      <alignment horizontal="center" vertical="center"/>
    </xf>
    <xf numFmtId="44" fontId="8" fillId="0" borderId="13" xfId="0" applyNumberFormat="1" applyFont="1" applyBorder="1" applyAlignment="1">
      <alignment horizontal="center" vertical="center"/>
    </xf>
    <xf numFmtId="164" fontId="8" fillId="5" borderId="6" xfId="0" applyNumberFormat="1" applyFont="1" applyFill="1" applyBorder="1" applyAlignment="1">
      <alignment horizontal="center" vertical="center"/>
    </xf>
    <xf numFmtId="164" fontId="8" fillId="5" borderId="7" xfId="0" applyNumberFormat="1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>
      <alignment horizontal="center" vertical="center"/>
    </xf>
    <xf numFmtId="164" fontId="8" fillId="5" borderId="9" xfId="0" applyNumberFormat="1" applyFont="1" applyFill="1" applyBorder="1" applyAlignment="1">
      <alignment horizontal="center" vertical="center"/>
    </xf>
    <xf numFmtId="164" fontId="8" fillId="5" borderId="12" xfId="0" applyNumberFormat="1" applyFont="1" applyFill="1" applyBorder="1" applyAlignment="1">
      <alignment horizontal="center" vertical="center"/>
    </xf>
    <xf numFmtId="164" fontId="8" fillId="5" borderId="13" xfId="0" applyNumberFormat="1" applyFont="1" applyFill="1" applyBorder="1" applyAlignment="1">
      <alignment horizontal="center" vertical="center"/>
    </xf>
    <xf numFmtId="20" fontId="2" fillId="0" borderId="17" xfId="0" applyNumberFormat="1" applyFont="1" applyBorder="1" applyAlignment="1">
      <alignment vertical="center"/>
    </xf>
    <xf numFmtId="20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0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2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E80E6-6AF3-0545-8EBC-F0D37C679402}">
  <dimension ref="B1:I25"/>
  <sheetViews>
    <sheetView topLeftCell="A7" zoomScale="130" zoomScaleNormal="130" workbookViewId="0">
      <selection activeCell="C15" sqref="C15"/>
    </sheetView>
  </sheetViews>
  <sheetFormatPr baseColWidth="10" defaultRowHeight="15" x14ac:dyDescent="0.2"/>
  <cols>
    <col min="1" max="1" width="2.83203125" style="7" customWidth="1"/>
    <col min="2" max="2" width="38" style="7" customWidth="1"/>
    <col min="3" max="3" width="28.1640625" style="8" customWidth="1"/>
    <col min="4" max="4" width="13.33203125" style="7" customWidth="1"/>
    <col min="5" max="5" width="8.6640625" style="7" bestFit="1" customWidth="1"/>
    <col min="6" max="16384" width="10.83203125" style="7"/>
  </cols>
  <sheetData>
    <row r="1" spans="2:9" x14ac:dyDescent="0.2">
      <c r="B1" s="50" t="s">
        <v>32</v>
      </c>
      <c r="C1" s="50"/>
    </row>
    <row r="3" spans="2:9" x14ac:dyDescent="0.2">
      <c r="B3" s="9" t="s">
        <v>42</v>
      </c>
      <c r="C3" s="24" t="s">
        <v>1</v>
      </c>
    </row>
    <row r="4" spans="2:9" x14ac:dyDescent="0.2">
      <c r="C4" s="10"/>
      <c r="D4" s="8"/>
      <c r="E4" s="8"/>
      <c r="F4" s="8"/>
      <c r="G4" s="8"/>
    </row>
    <row r="5" spans="2:9" x14ac:dyDescent="0.2">
      <c r="B5" s="53" t="s">
        <v>12</v>
      </c>
      <c r="C5" s="54"/>
      <c r="D5" s="8"/>
      <c r="E5" s="8"/>
      <c r="F5" s="8"/>
    </row>
    <row r="6" spans="2:9" ht="16" x14ac:dyDescent="0.2">
      <c r="B6" s="5" t="s">
        <v>2</v>
      </c>
      <c r="C6" s="6">
        <v>29.31</v>
      </c>
      <c r="D6" s="8"/>
      <c r="E6" s="8"/>
      <c r="F6" s="8"/>
    </row>
    <row r="7" spans="2:9" ht="16" x14ac:dyDescent="0.2">
      <c r="B7" s="5" t="s">
        <v>40</v>
      </c>
      <c r="C7" s="6">
        <v>18.940000000000001</v>
      </c>
      <c r="D7" s="8"/>
      <c r="E7" s="8"/>
      <c r="F7" s="8"/>
    </row>
    <row r="8" spans="2:9" ht="16" x14ac:dyDescent="0.2">
      <c r="B8" s="5" t="s">
        <v>8</v>
      </c>
      <c r="C8" s="6">
        <v>45.09</v>
      </c>
      <c r="D8" s="8"/>
      <c r="E8" s="8"/>
      <c r="F8" s="8"/>
    </row>
    <row r="9" spans="2:9" ht="16" x14ac:dyDescent="0.2">
      <c r="B9" s="5" t="s">
        <v>34</v>
      </c>
      <c r="C9" s="6">
        <v>43.92</v>
      </c>
      <c r="D9" s="52" t="s">
        <v>33</v>
      </c>
      <c r="E9" s="4"/>
      <c r="F9" s="4"/>
      <c r="G9" s="4"/>
      <c r="H9" s="4"/>
      <c r="I9" s="4"/>
    </row>
    <row r="10" spans="2:9" ht="16" x14ac:dyDescent="0.2">
      <c r="B10" s="5" t="s">
        <v>35</v>
      </c>
      <c r="C10" s="6">
        <v>28.38</v>
      </c>
      <c r="D10" s="52"/>
      <c r="E10" s="4"/>
      <c r="F10" s="4"/>
      <c r="G10" s="4"/>
      <c r="H10" s="4"/>
      <c r="I10" s="4"/>
    </row>
    <row r="11" spans="2:9" ht="16" x14ac:dyDescent="0.2">
      <c r="B11" s="5" t="s">
        <v>36</v>
      </c>
      <c r="C11" s="6">
        <v>67.58</v>
      </c>
      <c r="D11" s="52"/>
      <c r="E11" s="4"/>
      <c r="F11" s="4"/>
      <c r="G11" s="4"/>
      <c r="H11" s="4"/>
      <c r="I11" s="4"/>
    </row>
    <row r="12" spans="2:9" ht="16" x14ac:dyDescent="0.2">
      <c r="B12" s="5" t="s">
        <v>60</v>
      </c>
      <c r="C12" s="6">
        <v>16.12</v>
      </c>
      <c r="D12" s="8"/>
      <c r="E12" s="8"/>
      <c r="F12" s="8"/>
    </row>
    <row r="14" spans="2:9" x14ac:dyDescent="0.2">
      <c r="B14" s="51" t="s">
        <v>18</v>
      </c>
      <c r="C14" s="51"/>
    </row>
    <row r="15" spans="2:9" x14ac:dyDescent="0.2">
      <c r="B15" s="11" t="s">
        <v>7</v>
      </c>
      <c r="C15" s="27"/>
    </row>
    <row r="16" spans="2:9" x14ac:dyDescent="0.2">
      <c r="B16" s="11" t="s">
        <v>16</v>
      </c>
      <c r="C16" s="26"/>
    </row>
    <row r="17" spans="2:3" x14ac:dyDescent="0.2">
      <c r="B17" s="11" t="s">
        <v>17</v>
      </c>
      <c r="C17" s="26"/>
    </row>
    <row r="18" spans="2:3" x14ac:dyDescent="0.2">
      <c r="B18" s="11" t="s">
        <v>37</v>
      </c>
      <c r="C18" s="25"/>
    </row>
    <row r="20" spans="2:3" x14ac:dyDescent="0.2">
      <c r="B20" s="51" t="s">
        <v>31</v>
      </c>
      <c r="C20" s="51"/>
    </row>
    <row r="21" spans="2:3" x14ac:dyDescent="0.2">
      <c r="B21" s="11" t="s">
        <v>13</v>
      </c>
      <c r="C21" s="12">
        <f>IF(C18='Function Tab - DO NOT CHANGE'!C5,C17-C16,IF(C15='Function Tab - DO NOT CHANGE'!A2,C17-C16,IF(C16&gt;'Function Tab - DO NOT CHANGE'!B2,0,IF(C17&lt;'Function Tab - DO NOT CHANGE'!B2,C17-C16,'Function Tab - DO NOT CHANGE'!B2-C16))))</f>
        <v>0</v>
      </c>
    </row>
    <row r="22" spans="2:3" x14ac:dyDescent="0.2">
      <c r="B22" s="11" t="s">
        <v>14</v>
      </c>
      <c r="C22" s="12">
        <f>IF(C18='Function Tab - DO NOT CHANGE'!C5,0,IF(C15='Function Tab - DO NOT CHANGE'!A2,0,IF(C17&lt;'Function Tab - DO NOT CHANGE'!B2,0,IF(C16&lt;'Function Tab - DO NOT CHANGE'!B2,C17-'Function Tab - DO NOT CHANGE'!B2,C17-C16))))</f>
        <v>0</v>
      </c>
    </row>
    <row r="24" spans="2:3" x14ac:dyDescent="0.2">
      <c r="B24" s="9" t="s">
        <v>6</v>
      </c>
      <c r="C24" s="22">
        <f>(IF(C18='Function Tab - DO NOT CHANGE'!C5,('Coronation Hall Calculator'!C12*'Coronation Hall Calculator'!C21+'Coronation Hall Calculator'!C12*'Coronation Hall Calculator'!C22)*24,(IF(C18='Function Tab - DO NOT CHANGE'!C4,('Coronation Hall Calculator'!C8)*C21*24,IF(C18='Function Tab - DO NOT CHANGE'!C3,('Coronation Hall Calculator'!C7)*C21*24,IF(C18='Function Tab - DO NOT CHANGE'!C2,('Coronation Hall Calculator'!C6)*C21*24))))+(IF(C18='Function Tab - DO NOT CHANGE'!C4,('Coronation Hall Calculator'!C11)*C22*24,IF(C18='Function Tab - DO NOT CHANGE'!C3,('Coronation Hall Calculator'!C10)*C22*24,IF(C18='Function Tab - DO NOT CHANGE'!C2,('Coronation Hall Calculator'!C9)*C22*24))))))</f>
        <v>0</v>
      </c>
    </row>
    <row r="25" spans="2:3" x14ac:dyDescent="0.2">
      <c r="C25" s="16"/>
    </row>
  </sheetData>
  <sheetProtection sheet="1" objects="1" scenarios="1" selectLockedCells="1"/>
  <mergeCells count="5">
    <mergeCell ref="B1:C1"/>
    <mergeCell ref="B20:C20"/>
    <mergeCell ref="D9:D11"/>
    <mergeCell ref="B14:C14"/>
    <mergeCell ref="B5:C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05E70EE-E083-9E46-9A4A-35112B8EA8D0}">
          <x14:formula1>
            <xm:f>'Function Tab - DO NOT CHANGE'!$A$2:$A$3</xm:f>
          </x14:formula1>
          <xm:sqref>C15</xm:sqref>
        </x14:dataValidation>
        <x14:dataValidation type="list" allowBlank="1" showInputMessage="1" showErrorMessage="1" xr:uid="{3892E5FE-3406-7342-B00E-C9D315C4E054}">
          <x14:formula1>
            <xm:f>'Function Tab - DO NOT CHANGE'!$C$2:$C$5</xm:f>
          </x14:formula1>
          <xm:sqref>C18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7D105-41C4-F848-8904-40F12B73F3A7}">
  <dimension ref="B1:D20"/>
  <sheetViews>
    <sheetView zoomScale="130" zoomScaleNormal="130" workbookViewId="0">
      <selection activeCell="C11" sqref="C11"/>
    </sheetView>
  </sheetViews>
  <sheetFormatPr baseColWidth="10" defaultRowHeight="15" x14ac:dyDescent="0.2"/>
  <cols>
    <col min="1" max="1" width="2.83203125" style="7" customWidth="1"/>
    <col min="2" max="2" width="24.33203125" style="7" customWidth="1"/>
    <col min="3" max="3" width="19.5" style="8" customWidth="1"/>
    <col min="4" max="4" width="19.5" style="7" customWidth="1"/>
    <col min="5" max="16384" width="10.83203125" style="7"/>
  </cols>
  <sheetData>
    <row r="1" spans="2:4" x14ac:dyDescent="0.2">
      <c r="B1" s="50" t="s">
        <v>32</v>
      </c>
      <c r="C1" s="50"/>
      <c r="D1" s="50"/>
    </row>
    <row r="3" spans="2:4" x14ac:dyDescent="0.2">
      <c r="B3" s="9" t="s">
        <v>42</v>
      </c>
      <c r="C3" s="58" t="s">
        <v>0</v>
      </c>
      <c r="D3" s="59"/>
    </row>
    <row r="4" spans="2:4" x14ac:dyDescent="0.2">
      <c r="C4" s="10"/>
      <c r="D4" s="8"/>
    </row>
    <row r="5" spans="2:4" x14ac:dyDescent="0.2">
      <c r="B5" s="21" t="s">
        <v>12</v>
      </c>
      <c r="C5" s="14" t="s">
        <v>19</v>
      </c>
      <c r="D5" s="14" t="s">
        <v>20</v>
      </c>
    </row>
    <row r="6" spans="2:4" ht="16" x14ac:dyDescent="0.15">
      <c r="B6" s="5" t="s">
        <v>2</v>
      </c>
      <c r="C6" s="2">
        <v>22.9</v>
      </c>
      <c r="D6" s="2">
        <v>11.42</v>
      </c>
    </row>
    <row r="7" spans="2:4" ht="16" x14ac:dyDescent="0.15">
      <c r="B7" s="5" t="s">
        <v>40</v>
      </c>
      <c r="C7" s="2">
        <v>14.79</v>
      </c>
      <c r="D7" s="2">
        <v>7.38</v>
      </c>
    </row>
    <row r="8" spans="2:4" ht="16" x14ac:dyDescent="0.15">
      <c r="B8" s="5" t="s">
        <v>8</v>
      </c>
      <c r="C8" s="2">
        <v>35.229999999999997</v>
      </c>
      <c r="D8" s="2">
        <v>17.559999999999999</v>
      </c>
    </row>
    <row r="10" spans="2:4" x14ac:dyDescent="0.2">
      <c r="B10" s="9" t="s">
        <v>18</v>
      </c>
      <c r="C10" s="14" t="s">
        <v>19</v>
      </c>
      <c r="D10" s="14" t="s">
        <v>20</v>
      </c>
    </row>
    <row r="11" spans="2:4" x14ac:dyDescent="0.2">
      <c r="B11" s="11" t="s">
        <v>38</v>
      </c>
      <c r="C11" s="25"/>
      <c r="D11" s="25"/>
    </row>
    <row r="12" spans="2:4" x14ac:dyDescent="0.2">
      <c r="B12" s="11" t="s">
        <v>16</v>
      </c>
      <c r="C12" s="60"/>
      <c r="D12" s="60"/>
    </row>
    <row r="13" spans="2:4" x14ac:dyDescent="0.2">
      <c r="B13" s="11" t="s">
        <v>17</v>
      </c>
      <c r="C13" s="60"/>
      <c r="D13" s="60"/>
    </row>
    <row r="14" spans="2:4" x14ac:dyDescent="0.2">
      <c r="B14" s="11" t="s">
        <v>5</v>
      </c>
      <c r="C14" s="55"/>
      <c r="D14" s="55"/>
    </row>
    <row r="16" spans="2:4" x14ac:dyDescent="0.2">
      <c r="B16" s="9" t="s">
        <v>3</v>
      </c>
      <c r="C16" s="56">
        <f>C13-C12</f>
        <v>0</v>
      </c>
      <c r="D16" s="56"/>
    </row>
    <row r="18" spans="2:4" x14ac:dyDescent="0.2">
      <c r="B18" s="9" t="s">
        <v>28</v>
      </c>
      <c r="C18" s="6">
        <f>IF(C11="No",0,IF(C14='Function Tab - DO NOT CHANGE'!C2,(C6)*C16*24,IF(C14='Function Tab - DO NOT CHANGE'!C3,(C7)*C16*24,IF(C14='Function Tab - DO NOT CHANGE'!C4,(C8)*C16*24,0))))</f>
        <v>0</v>
      </c>
      <c r="D18" s="6">
        <f>IF(D11="No",0,IF(C14='Function Tab - DO NOT CHANGE'!C2,(D6)*C16*24,IF(C14='Function Tab - DO NOT CHANGE'!C3,(D7)*C16*24,IF(C14='Function Tab - DO NOT CHANGE'!C4,(D8)*C16*24,0))))</f>
        <v>0</v>
      </c>
    </row>
    <row r="19" spans="2:4" x14ac:dyDescent="0.2">
      <c r="C19" s="16"/>
    </row>
    <row r="20" spans="2:4" x14ac:dyDescent="0.2">
      <c r="B20" s="9" t="s">
        <v>29</v>
      </c>
      <c r="C20" s="57">
        <f>SUM(C18+D18)</f>
        <v>0</v>
      </c>
      <c r="D20" s="57"/>
    </row>
  </sheetData>
  <sheetProtection sheet="1" objects="1" scenarios="1" selectLockedCells="1"/>
  <mergeCells count="7">
    <mergeCell ref="C14:D14"/>
    <mergeCell ref="C16:D16"/>
    <mergeCell ref="C20:D20"/>
    <mergeCell ref="B1:D1"/>
    <mergeCell ref="C3:D3"/>
    <mergeCell ref="C12:D12"/>
    <mergeCell ref="C13:D1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1A0184C-5C0D-6448-BDFA-143E983F8C63}">
          <x14:formula1>
            <xm:f>'Function Tab - DO NOT CHANGE'!$C$2:$C$4</xm:f>
          </x14:formula1>
          <xm:sqref>C14</xm:sqref>
        </x14:dataValidation>
        <x14:dataValidation type="list" allowBlank="1" showInputMessage="1" showErrorMessage="1" xr:uid="{1EE40606-8E8E-C441-8C87-0428CAF5EB29}">
          <x14:formula1>
            <xm:f>'Function Tab - DO NOT CHANGE'!$E$2:$E$3</xm:f>
          </x14:formula1>
          <xm:sqref>C11:D11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82FC0-132A-A44A-92FE-F46634ED421E}">
  <dimension ref="B1:J32"/>
  <sheetViews>
    <sheetView topLeftCell="A11" zoomScale="130" zoomScaleNormal="130" workbookViewId="0">
      <selection activeCell="D20" sqref="D20"/>
    </sheetView>
  </sheetViews>
  <sheetFormatPr baseColWidth="10" defaultRowHeight="15" x14ac:dyDescent="0.2"/>
  <cols>
    <col min="1" max="1" width="2.83203125" style="7" customWidth="1"/>
    <col min="2" max="2" width="17.5" style="7" customWidth="1"/>
    <col min="3" max="3" width="30" style="7" bestFit="1" customWidth="1"/>
    <col min="4" max="4" width="22.33203125" style="8" customWidth="1"/>
    <col min="5" max="8" width="19.33203125" style="8" customWidth="1"/>
    <col min="9" max="9" width="21.1640625" style="8" customWidth="1"/>
    <col min="10" max="10" width="19.33203125" style="8" customWidth="1"/>
    <col min="11" max="16384" width="10.83203125" style="7"/>
  </cols>
  <sheetData>
    <row r="1" spans="2:10" x14ac:dyDescent="0.2">
      <c r="C1" s="50" t="s">
        <v>32</v>
      </c>
      <c r="D1" s="50"/>
    </row>
    <row r="3" spans="2:10" x14ac:dyDescent="0.2">
      <c r="C3" s="9" t="s">
        <v>42</v>
      </c>
      <c r="D3" s="24" t="s">
        <v>39</v>
      </c>
    </row>
    <row r="4" spans="2:10" ht="16" thickBot="1" x14ac:dyDescent="0.25">
      <c r="D4" s="28"/>
    </row>
    <row r="5" spans="2:10" ht="16" thickBot="1" x14ac:dyDescent="0.25">
      <c r="C5" s="29" t="s">
        <v>12</v>
      </c>
      <c r="D5" s="30" t="s">
        <v>43</v>
      </c>
      <c r="E5" s="30" t="s">
        <v>44</v>
      </c>
      <c r="F5" s="30" t="s">
        <v>45</v>
      </c>
      <c r="G5" s="30" t="s">
        <v>46</v>
      </c>
      <c r="H5" s="30" t="s">
        <v>47</v>
      </c>
      <c r="I5" s="30" t="s">
        <v>48</v>
      </c>
      <c r="J5" s="31" t="s">
        <v>49</v>
      </c>
    </row>
    <row r="6" spans="2:10" ht="16" x14ac:dyDescent="0.2">
      <c r="B6" s="61" t="s">
        <v>52</v>
      </c>
      <c r="C6" s="32" t="s">
        <v>41</v>
      </c>
      <c r="D6" s="33">
        <v>28.8</v>
      </c>
      <c r="E6" s="33">
        <v>25.72</v>
      </c>
      <c r="F6" s="33">
        <v>25.72</v>
      </c>
      <c r="G6" s="33">
        <v>72.7</v>
      </c>
      <c r="H6" s="33">
        <v>55.92</v>
      </c>
      <c r="I6" s="33">
        <v>102.89</v>
      </c>
      <c r="J6" s="34">
        <v>55.92</v>
      </c>
    </row>
    <row r="7" spans="2:10" ht="16" x14ac:dyDescent="0.2">
      <c r="B7" s="62"/>
      <c r="C7" s="35" t="s">
        <v>8</v>
      </c>
      <c r="D7" s="36">
        <v>23.04</v>
      </c>
      <c r="E7" s="36">
        <v>20.58</v>
      </c>
      <c r="F7" s="36">
        <v>20.58</v>
      </c>
      <c r="G7" s="36">
        <v>58.16</v>
      </c>
      <c r="H7" s="36">
        <v>44.74</v>
      </c>
      <c r="I7" s="36">
        <v>82.31</v>
      </c>
      <c r="J7" s="37">
        <v>44.74</v>
      </c>
    </row>
    <row r="8" spans="2:10" ht="16" x14ac:dyDescent="0.2">
      <c r="B8" s="62"/>
      <c r="C8" s="35" t="s">
        <v>2</v>
      </c>
      <c r="D8" s="36">
        <v>17.28</v>
      </c>
      <c r="E8" s="36">
        <v>15.43</v>
      </c>
      <c r="F8" s="36">
        <v>15.43</v>
      </c>
      <c r="G8" s="36">
        <v>43.62</v>
      </c>
      <c r="H8" s="36">
        <v>33.549999999999997</v>
      </c>
      <c r="I8" s="36">
        <v>61.74</v>
      </c>
      <c r="J8" s="37">
        <v>33.549999999999997</v>
      </c>
    </row>
    <row r="9" spans="2:10" ht="17" thickBot="1" x14ac:dyDescent="0.25">
      <c r="B9" s="63"/>
      <c r="C9" s="38" t="s">
        <v>40</v>
      </c>
      <c r="D9" s="39">
        <v>14.4</v>
      </c>
      <c r="E9" s="39">
        <v>12.86</v>
      </c>
      <c r="F9" s="39">
        <v>12.86</v>
      </c>
      <c r="G9" s="39">
        <v>36.35</v>
      </c>
      <c r="H9" s="39">
        <v>27.96</v>
      </c>
      <c r="I9" s="39">
        <v>51.45</v>
      </c>
      <c r="J9" s="40">
        <v>27.96</v>
      </c>
    </row>
    <row r="10" spans="2:10" ht="16" x14ac:dyDescent="0.2">
      <c r="B10" s="61" t="s">
        <v>53</v>
      </c>
      <c r="C10" s="32" t="s">
        <v>41</v>
      </c>
      <c r="D10" s="33">
        <v>27.65</v>
      </c>
      <c r="E10" s="33">
        <v>24.69</v>
      </c>
      <c r="F10" s="33">
        <v>24.69</v>
      </c>
      <c r="G10" s="33">
        <v>69.790000000000006</v>
      </c>
      <c r="H10" s="33">
        <v>53.68</v>
      </c>
      <c r="I10" s="33">
        <v>98.78</v>
      </c>
      <c r="J10" s="34">
        <v>53.68</v>
      </c>
    </row>
    <row r="11" spans="2:10" ht="16" x14ac:dyDescent="0.2">
      <c r="B11" s="62"/>
      <c r="C11" s="35" t="s">
        <v>8</v>
      </c>
      <c r="D11" s="36">
        <v>22.12</v>
      </c>
      <c r="E11" s="36">
        <v>19.760000000000002</v>
      </c>
      <c r="F11" s="36">
        <v>19.760000000000002</v>
      </c>
      <c r="G11" s="36">
        <v>55.83</v>
      </c>
      <c r="H11" s="36">
        <v>42.95</v>
      </c>
      <c r="I11" s="36">
        <v>79.02</v>
      </c>
      <c r="J11" s="37">
        <v>42.95</v>
      </c>
    </row>
    <row r="12" spans="2:10" ht="16" x14ac:dyDescent="0.2">
      <c r="B12" s="62"/>
      <c r="C12" s="35" t="s">
        <v>2</v>
      </c>
      <c r="D12" s="36">
        <v>16.59</v>
      </c>
      <c r="E12" s="36">
        <v>14.82</v>
      </c>
      <c r="F12" s="36">
        <v>14.82</v>
      </c>
      <c r="G12" s="36">
        <v>41.87</v>
      </c>
      <c r="H12" s="36">
        <v>32.21</v>
      </c>
      <c r="I12" s="36">
        <v>59.27</v>
      </c>
      <c r="J12" s="37">
        <v>32.21</v>
      </c>
    </row>
    <row r="13" spans="2:10" ht="17" thickBot="1" x14ac:dyDescent="0.25">
      <c r="B13" s="63"/>
      <c r="C13" s="38" t="s">
        <v>40</v>
      </c>
      <c r="D13" s="39">
        <v>13.82</v>
      </c>
      <c r="E13" s="39">
        <v>12.35</v>
      </c>
      <c r="F13" s="39">
        <v>12.35</v>
      </c>
      <c r="G13" s="39">
        <v>34.89</v>
      </c>
      <c r="H13" s="39">
        <v>26.84</v>
      </c>
      <c r="I13" s="39">
        <v>49.39</v>
      </c>
      <c r="J13" s="40">
        <v>26.84</v>
      </c>
    </row>
    <row r="14" spans="2:10" ht="16" x14ac:dyDescent="0.2">
      <c r="B14" s="61" t="s">
        <v>54</v>
      </c>
      <c r="C14" s="32" t="s">
        <v>41</v>
      </c>
      <c r="D14" s="41"/>
      <c r="E14" s="41"/>
      <c r="F14" s="41"/>
      <c r="G14" s="33">
        <v>116.31</v>
      </c>
      <c r="H14" s="33">
        <v>89.47</v>
      </c>
      <c r="I14" s="33">
        <v>164.63</v>
      </c>
      <c r="J14" s="42"/>
    </row>
    <row r="15" spans="2:10" ht="16" x14ac:dyDescent="0.2">
      <c r="B15" s="62"/>
      <c r="C15" s="35" t="s">
        <v>8</v>
      </c>
      <c r="D15" s="43"/>
      <c r="E15" s="43"/>
      <c r="F15" s="43"/>
      <c r="G15" s="36">
        <v>93.05</v>
      </c>
      <c r="H15" s="36">
        <v>71.58</v>
      </c>
      <c r="I15" s="36">
        <v>131.69999999999999</v>
      </c>
      <c r="J15" s="44"/>
    </row>
    <row r="16" spans="2:10" ht="16" x14ac:dyDescent="0.2">
      <c r="B16" s="62"/>
      <c r="C16" s="35" t="s">
        <v>2</v>
      </c>
      <c r="D16" s="43"/>
      <c r="E16" s="43"/>
      <c r="F16" s="43"/>
      <c r="G16" s="36">
        <v>69.790000000000006</v>
      </c>
      <c r="H16" s="36">
        <v>53.68</v>
      </c>
      <c r="I16" s="36">
        <v>98.78</v>
      </c>
      <c r="J16" s="44"/>
    </row>
    <row r="17" spans="2:10" ht="17" thickBot="1" x14ac:dyDescent="0.25">
      <c r="B17" s="63"/>
      <c r="C17" s="38" t="s">
        <v>40</v>
      </c>
      <c r="D17" s="45"/>
      <c r="E17" s="45"/>
      <c r="F17" s="45"/>
      <c r="G17" s="39">
        <v>58.16</v>
      </c>
      <c r="H17" s="39">
        <v>44.74</v>
      </c>
      <c r="I17" s="39">
        <v>82.31</v>
      </c>
      <c r="J17" s="46"/>
    </row>
    <row r="18" spans="2:10" ht="16" thickBot="1" x14ac:dyDescent="0.25"/>
    <row r="19" spans="2:10" ht="16" thickBot="1" x14ac:dyDescent="0.25">
      <c r="C19" s="9" t="s">
        <v>18</v>
      </c>
      <c r="D19" s="30" t="s">
        <v>43</v>
      </c>
      <c r="E19" s="30" t="s">
        <v>44</v>
      </c>
      <c r="F19" s="30" t="s">
        <v>45</v>
      </c>
      <c r="G19" s="30" t="s">
        <v>46</v>
      </c>
      <c r="H19" s="30" t="s">
        <v>47</v>
      </c>
      <c r="I19" s="30" t="s">
        <v>48</v>
      </c>
      <c r="J19" s="31" t="s">
        <v>49</v>
      </c>
    </row>
    <row r="20" spans="2:10" x14ac:dyDescent="0.2">
      <c r="C20" s="11" t="s">
        <v>38</v>
      </c>
      <c r="D20" s="25"/>
      <c r="E20" s="25"/>
      <c r="F20" s="25"/>
      <c r="G20" s="25"/>
      <c r="H20" s="25"/>
      <c r="I20" s="25"/>
      <c r="J20" s="25"/>
    </row>
    <row r="21" spans="2:10" x14ac:dyDescent="0.2">
      <c r="C21" s="11" t="s">
        <v>16</v>
      </c>
      <c r="D21" s="26"/>
      <c r="E21" s="47"/>
      <c r="F21" s="47"/>
      <c r="G21" s="47"/>
      <c r="H21" s="47"/>
      <c r="I21" s="47"/>
      <c r="J21" s="47"/>
    </row>
    <row r="22" spans="2:10" x14ac:dyDescent="0.2">
      <c r="C22" s="11" t="s">
        <v>17</v>
      </c>
      <c r="D22" s="26"/>
      <c r="E22" s="48"/>
      <c r="F22" s="48"/>
      <c r="G22" s="48"/>
      <c r="H22" s="48"/>
      <c r="I22" s="48"/>
      <c r="J22" s="48"/>
    </row>
    <row r="23" spans="2:10" x14ac:dyDescent="0.2">
      <c r="C23" s="11" t="s">
        <v>5</v>
      </c>
      <c r="D23" s="25"/>
      <c r="E23" s="49"/>
      <c r="F23" s="49"/>
      <c r="G23" s="49"/>
      <c r="H23" s="49"/>
      <c r="I23" s="49"/>
      <c r="J23" s="49"/>
    </row>
    <row r="24" spans="2:10" x14ac:dyDescent="0.2">
      <c r="E24" s="7"/>
      <c r="F24" s="7"/>
      <c r="G24" s="7"/>
      <c r="H24" s="7"/>
      <c r="I24" s="7"/>
      <c r="J24" s="7"/>
    </row>
    <row r="25" spans="2:10" x14ac:dyDescent="0.2">
      <c r="C25" s="51" t="s">
        <v>31</v>
      </c>
      <c r="D25" s="51"/>
      <c r="E25" s="7"/>
      <c r="F25" s="7"/>
      <c r="G25" s="7"/>
      <c r="H25" s="7"/>
      <c r="I25" s="7"/>
      <c r="J25" s="7"/>
    </row>
    <row r="26" spans="2:10" x14ac:dyDescent="0.2">
      <c r="C26" s="11" t="s">
        <v>58</v>
      </c>
      <c r="D26" s="12">
        <f>IF(D20="Yes",D22-D21,0)</f>
        <v>0</v>
      </c>
      <c r="E26" s="12">
        <f>IF(E20="YES",D22-D21,0)</f>
        <v>0</v>
      </c>
      <c r="F26" s="12">
        <f>IF(F20="YES",D22-D21,0)</f>
        <v>0</v>
      </c>
      <c r="G26" s="12">
        <f>IF(G20="Yes",IF(D22&gt;'Function Tab - DO NOT CHANGE'!B2,IF(('Function Tab - DO NOT CHANGE'!B2-D21)&lt;0,0,'Function Tab - DO NOT CHANGE'!B2-D21),D22-D21),0)</f>
        <v>0</v>
      </c>
      <c r="H26" s="12">
        <f>IF(H20="Yes",IF(D22&gt;'Function Tab - DO NOT CHANGE'!B2,IF(('Function Tab - DO NOT CHANGE'!B2-D21)&lt;0,0,'Function Tab - DO NOT CHANGE'!B2-D21),D22-D21),0)</f>
        <v>0</v>
      </c>
      <c r="I26" s="12">
        <f>IF(I20="Yes",IF(D22&gt;'Function Tab - DO NOT CHANGE'!B2,IF(('Function Tab - DO NOT CHANGE'!B2-D21)&lt;0,0,'Function Tab - DO NOT CHANGE'!B2-D21),D22-D21),0)</f>
        <v>0</v>
      </c>
      <c r="J26" s="12">
        <f>IF(J20="Yes",D22-D21,0)</f>
        <v>0</v>
      </c>
    </row>
    <row r="27" spans="2:10" ht="16" x14ac:dyDescent="0.2">
      <c r="C27" s="11" t="s">
        <v>59</v>
      </c>
      <c r="D27" s="43"/>
      <c r="E27" s="43"/>
      <c r="F27" s="43"/>
      <c r="G27" s="12">
        <f>IF(G20="Yes",IF(D22&gt;'Function Tab - DO NOT CHANGE'!B2,IF(D21&gt;'Function Tab - DO NOT CHANGE'!B2,D22-D21,D22-'Function Tab - DO NOT CHANGE'!B2),0),0)</f>
        <v>0</v>
      </c>
      <c r="H27" s="12">
        <f>IF(H20="Yes",IF(D22&gt;'Function Tab - DO NOT CHANGE'!B2,IF(D21&gt;'Function Tab - DO NOT CHANGE'!B2,D22-D21,D22-'Function Tab - DO NOT CHANGE'!B2),0),0)</f>
        <v>0</v>
      </c>
      <c r="I27" s="12">
        <f>IF(I20="Yes",IF(D22&gt;'Function Tab - DO NOT CHANGE'!B2,IF(D21&gt;'Function Tab - DO NOT CHANGE'!B2,D22-D21,D22-'Function Tab - DO NOT CHANGE'!B2),0),0)</f>
        <v>0</v>
      </c>
      <c r="J27" s="43"/>
    </row>
    <row r="28" spans="2:10" x14ac:dyDescent="0.2">
      <c r="E28" s="7"/>
      <c r="F28" s="7"/>
      <c r="G28" s="7"/>
      <c r="H28" s="7"/>
      <c r="I28" s="7"/>
      <c r="J28" s="7"/>
    </row>
    <row r="29" spans="2:10" x14ac:dyDescent="0.2">
      <c r="C29" s="9" t="s">
        <v>55</v>
      </c>
      <c r="D29" s="6">
        <f>IF(D20="Yes",IF(D26&lt;'Function Tab - DO NOT CHANGE'!G2,IF(D23='Function Tab - DO NOT CHANGE'!F2,(D6)*D26*24,IF(D23='Function Tab - DO NOT CHANGE'!F3,(D7)*D26*24,IF(D23='Function Tab - DO NOT CHANGE'!F4,(D8)*D26*24,IF(D23='Function Tab - DO NOT CHANGE'!F5,(D9)*D26*24,)))),IF(D23='Function Tab - DO NOT CHANGE'!F2,(D10)*D26*24,IF(D23='Function Tab - DO NOT CHANGE'!F3,(D11)*D26*24,IF(D23='Function Tab - DO NOT CHANGE'!F4,(D12)*D26*24,IF(D23='Function Tab - DO NOT CHANGE'!F5,(D13)*D26*24,))))),0)</f>
        <v>0</v>
      </c>
      <c r="E29" s="6">
        <f>IF(E20="Yes",IF(E26&lt;'Function Tab - DO NOT CHANGE'!G2,IF(D23='Function Tab - DO NOT CHANGE'!F2,(E6)*E26*24,IF(D23='Function Tab - DO NOT CHANGE'!F3,(E7)*E26*24,IF(D23='Function Tab - DO NOT CHANGE'!F4,(E8)*E26*24,IF(D23='Function Tab - DO NOT CHANGE'!F5,(E9)*E26*24,)))),IF(D23='Function Tab - DO NOT CHANGE'!F2,(E10)*E26*24,IF(D23='Function Tab - DO NOT CHANGE'!F3,(E11)*E26*24,IF(D23='Function Tab - DO NOT CHANGE'!F4,(E12)*E26*24,IF(D23='Function Tab - DO NOT CHANGE'!F5,(E13)*E26*24,))))),0)</f>
        <v>0</v>
      </c>
      <c r="F29" s="6">
        <f>IF(F20="Yes",IF(F26&lt;'Function Tab - DO NOT CHANGE'!G2,IF(D23='Function Tab - DO NOT CHANGE'!F2,(F6)*F26*24,IF(D23='Function Tab - DO NOT CHANGE'!F3,(F7)*F26*24,IF(D23='Function Tab - DO NOT CHANGE'!F4,(F8)*F26*24,IF(D23='Function Tab - DO NOT CHANGE'!F5,(F9)*F26*24,)))),IF(D23='Function Tab - DO NOT CHANGE'!F2,(F10)*F26*24,IF(D23='Function Tab - DO NOT CHANGE'!F3,(F11)*F26*24,IF(D23='Function Tab - DO NOT CHANGE'!F4,(F12)*F26*24,IF(D23='Function Tab - DO NOT CHANGE'!F5,(F13)*F26*24,))))),0)</f>
        <v>0</v>
      </c>
      <c r="G29" s="6">
        <f>IF(G20="Yes",IF((G26+G27)&lt;'Function Tab - DO NOT CHANGE'!G2,IF(D23='Function Tab - DO NOT CHANGE'!F2,(G6)*G26*24,IF(D23='Function Tab - DO NOT CHANGE'!F3,(G7)*G26*24,IF(D23='Function Tab - DO NOT CHANGE'!F4,(G8)*G26*24,IF(D23='Function Tab - DO NOT CHANGE'!F5,(G9)*G26*24,)))),IF(D23='Function Tab - DO NOT CHANGE'!F2,(G10)*G26*24,IF(D23='Function Tab - DO NOT CHANGE'!F3,(G11)*G26*24,IF(D23='Function Tab - DO NOT CHANGE'!F4,(G12)*G26*24,IF(D23='Function Tab - DO NOT CHANGE'!F5,(G13)*G26*24,))))),0)</f>
        <v>0</v>
      </c>
      <c r="H29" s="6">
        <f>IF(H20="Yes",IF((H26+H27)&lt;'Function Tab - DO NOT CHANGE'!G2,IF(D23='Function Tab - DO NOT CHANGE'!F2,(H6)*H26*24,IF(D23='Function Tab - DO NOT CHANGE'!F3,(H7)*H26*24,IF(D23='Function Tab - DO NOT CHANGE'!F4,(H8)*H26*24,IF(D23='Function Tab - DO NOT CHANGE'!F5,(H9)*H26*24,)))),IF(D23='Function Tab - DO NOT CHANGE'!F2,(H10)*H26*24,IF(D23='Function Tab - DO NOT CHANGE'!F3,(H11)*H26*24,IF(D23='Function Tab - DO NOT CHANGE'!F4,(H12)*H26*24,IF(D23='Function Tab - DO NOT CHANGE'!F5,(H13)*H26*24,))))),0)</f>
        <v>0</v>
      </c>
      <c r="I29" s="6">
        <f>IF(I20="Yes",IF((I26+I27)&lt;'Function Tab - DO NOT CHANGE'!G2,IF(D23='Function Tab - DO NOT CHANGE'!F2,(I6)*I26*24,IF(D23='Function Tab - DO NOT CHANGE'!F3,(I7)*I26*24,IF(D23='Function Tab - DO NOT CHANGE'!F4,(I8)*I26*24,IF(D23='Function Tab - DO NOT CHANGE'!F5,(I9)*I26*24,)))),IF(D23='Function Tab - DO NOT CHANGE'!F2,(I10)*I26*24,IF(D23='Function Tab - DO NOT CHANGE'!F3,(I11)*I26*24,IF(D23='Function Tab - DO NOT CHANGE'!F4,(I12)*I26*24,IF(D23='Function Tab - DO NOT CHANGE'!F5,(I13)*I26*24,))))),0)</f>
        <v>0</v>
      </c>
      <c r="J29" s="6">
        <f>IF(J20="Yes",IF(J26&lt;'Function Tab - DO NOT CHANGE'!G2,IF(D23='Function Tab - DO NOT CHANGE'!F2,(J6)*J26*24,IF(D23='Function Tab - DO NOT CHANGE'!F3,(J7)*J26*24,IF(D23='Function Tab - DO NOT CHANGE'!F4,(J8)*J26*24,IF(D23='Function Tab - DO NOT CHANGE'!F5,(J9)*J26*24,)))),IF(D23='Function Tab - DO NOT CHANGE'!F2,(J10)*J26*24,IF(D23='Function Tab - DO NOT CHANGE'!F3,(J11)*J26*24,IF(D23='Function Tab - DO NOT CHANGE'!F4,(J12)*J26*24,IF(D23='Function Tab - DO NOT CHANGE'!F5,(J13)*J26*24,))))),0)</f>
        <v>0</v>
      </c>
    </row>
    <row r="30" spans="2:10" ht="16" x14ac:dyDescent="0.2">
      <c r="C30" s="9" t="s">
        <v>56</v>
      </c>
      <c r="D30" s="43"/>
      <c r="E30" s="43"/>
      <c r="F30" s="43"/>
      <c r="G30" s="6">
        <f>IF(G20="Yes",IF(G27=0,0,IF(D23='Function Tab - DO NOT CHANGE'!F2,(G14)*G27*24,IF(D23='Function Tab - DO NOT CHANGE'!F3,(G15)*G27*24,IF(D23='Function Tab - DO NOT CHANGE'!F4,(G16)*G27*24,IF(D23='Function Tab - DO NOT CHANGE'!F5,(G17)*G27*24,))))),0)</f>
        <v>0</v>
      </c>
      <c r="H30" s="6">
        <f>IF(H20="Yes",IF(H27=0,0,IF(D23='Function Tab - DO NOT CHANGE'!F2,(H14)*H27*24,IF(D23='Function Tab - DO NOT CHANGE'!F3,(H15)*H27*24,IF(D23='Function Tab - DO NOT CHANGE'!F4,(H16)*H27*24,IF(D23='Function Tab - DO NOT CHANGE'!F5,(H17)*H27*24,))))),0)</f>
        <v>0</v>
      </c>
      <c r="I30" s="6">
        <f>IF(I20="Yes",IF(I27=0,0,IF(D23='Function Tab - DO NOT CHANGE'!F2,(I14)*I27*24,IF(D23='Function Tab - DO NOT CHANGE'!F3,(I15)*I27*24,IF(D23='Function Tab - DO NOT CHANGE'!F4,(I16)*I27*24,IF(D23='Function Tab - DO NOT CHANGE'!F5,(I17)*I27*24,))))),0)</f>
        <v>0</v>
      </c>
      <c r="J30" s="43"/>
    </row>
    <row r="31" spans="2:10" x14ac:dyDescent="0.2">
      <c r="D31" s="16"/>
      <c r="E31" s="7"/>
      <c r="F31" s="7"/>
      <c r="G31" s="7"/>
      <c r="H31" s="7"/>
      <c r="I31" s="7"/>
      <c r="J31" s="7"/>
    </row>
    <row r="32" spans="2:10" x14ac:dyDescent="0.2">
      <c r="C32" s="9" t="s">
        <v>29</v>
      </c>
      <c r="D32" s="57">
        <f>SUM(D29:J30)</f>
        <v>0</v>
      </c>
      <c r="E32" s="57"/>
      <c r="F32" s="7"/>
      <c r="G32" s="7"/>
      <c r="H32" s="7"/>
      <c r="I32" s="7"/>
      <c r="J32" s="7"/>
    </row>
  </sheetData>
  <sheetProtection sheet="1" objects="1" scenarios="1" selectLockedCells="1"/>
  <mergeCells count="6">
    <mergeCell ref="C25:D25"/>
    <mergeCell ref="D32:E32"/>
    <mergeCell ref="C1:D1"/>
    <mergeCell ref="B6:B9"/>
    <mergeCell ref="B10:B13"/>
    <mergeCell ref="B14:B17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483F149-EFA0-6540-8A66-9A498578E9FA}">
          <x14:formula1>
            <xm:f>'Function Tab - DO NOT CHANGE'!$E$2:$E$3</xm:f>
          </x14:formula1>
          <xm:sqref>D20:J20</xm:sqref>
        </x14:dataValidation>
        <x14:dataValidation type="list" allowBlank="1" showInputMessage="1" showErrorMessage="1" xr:uid="{CE9919F7-A544-314E-9159-67BC2484C21F}">
          <x14:formula1>
            <xm:f>'Function Tab - DO NOT CHANGE'!$F$2:$F$5</xm:f>
          </x14:formula1>
          <xm:sqref>D23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ACCBC-AB8F-8745-ABC9-A10B55629A22}">
  <dimension ref="A1:G9"/>
  <sheetViews>
    <sheetView tabSelected="1" zoomScale="130" zoomScaleNormal="130" workbookViewId="0">
      <selection sqref="A1:XFD1048576"/>
    </sheetView>
  </sheetViews>
  <sheetFormatPr baseColWidth="10" defaultRowHeight="16" x14ac:dyDescent="0.2"/>
  <cols>
    <col min="1" max="1" width="24.83203125" style="1" bestFit="1" customWidth="1"/>
    <col min="2" max="2" width="28.1640625" style="1" bestFit="1" customWidth="1"/>
    <col min="3" max="3" width="23" style="1" bestFit="1" customWidth="1"/>
    <col min="4" max="4" width="28.1640625" style="1" bestFit="1" customWidth="1"/>
    <col min="5" max="5" width="8.1640625" style="1" bestFit="1" customWidth="1"/>
    <col min="6" max="6" width="18.83203125" style="1" bestFit="1" customWidth="1"/>
    <col min="7" max="16384" width="10.83203125" style="1"/>
  </cols>
  <sheetData>
    <row r="1" spans="1:7" x14ac:dyDescent="0.2">
      <c r="A1" s="20" t="s">
        <v>9</v>
      </c>
      <c r="B1" s="20" t="s">
        <v>15</v>
      </c>
      <c r="C1" s="20" t="s">
        <v>50</v>
      </c>
      <c r="D1" s="20" t="s">
        <v>21</v>
      </c>
      <c r="E1" s="20" t="s">
        <v>25</v>
      </c>
      <c r="F1" s="20" t="s">
        <v>51</v>
      </c>
      <c r="G1" s="20" t="s">
        <v>57</v>
      </c>
    </row>
    <row r="2" spans="1:7" ht="32" x14ac:dyDescent="0.2">
      <c r="A2" s="3" t="s">
        <v>11</v>
      </c>
      <c r="B2" s="18">
        <v>0.75</v>
      </c>
      <c r="C2" s="19" t="s">
        <v>2</v>
      </c>
      <c r="D2" s="19" t="s">
        <v>22</v>
      </c>
      <c r="E2" s="19" t="s">
        <v>26</v>
      </c>
      <c r="F2" s="19" t="s">
        <v>41</v>
      </c>
      <c r="G2" s="18">
        <v>0.1673611111111111</v>
      </c>
    </row>
    <row r="3" spans="1:7" ht="32" x14ac:dyDescent="0.2">
      <c r="A3" s="3" t="s">
        <v>10</v>
      </c>
      <c r="B3" s="3"/>
      <c r="C3" s="19" t="s">
        <v>40</v>
      </c>
      <c r="D3" s="19" t="s">
        <v>23</v>
      </c>
      <c r="E3" s="19" t="s">
        <v>27</v>
      </c>
      <c r="F3" s="19" t="s">
        <v>8</v>
      </c>
    </row>
    <row r="4" spans="1:7" x14ac:dyDescent="0.2">
      <c r="A4" s="3"/>
      <c r="B4" s="3"/>
      <c r="C4" s="19" t="s">
        <v>8</v>
      </c>
      <c r="D4" s="19" t="s">
        <v>24</v>
      </c>
      <c r="E4" s="19"/>
      <c r="F4" s="19" t="s">
        <v>2</v>
      </c>
    </row>
    <row r="5" spans="1:7" ht="32" x14ac:dyDescent="0.2">
      <c r="C5" s="19" t="s">
        <v>60</v>
      </c>
      <c r="D5" s="23"/>
      <c r="E5" s="19"/>
      <c r="F5" s="19" t="s">
        <v>40</v>
      </c>
    </row>
    <row r="7" spans="1:7" ht="92" x14ac:dyDescent="1">
      <c r="A7" s="64" t="s">
        <v>30</v>
      </c>
      <c r="B7" s="64"/>
      <c r="C7" s="64"/>
      <c r="D7" s="64"/>
      <c r="E7" s="64"/>
    </row>
    <row r="9" spans="1:7" s="13" customFormat="1" ht="15" x14ac:dyDescent="0.2">
      <c r="B9" s="15" t="s">
        <v>4</v>
      </c>
      <c r="C9" s="17" t="e">
        <f>IF(#REF! &gt; C5 + TIME(4,30,0),"Whole Day","Half Day")</f>
        <v>#REF!</v>
      </c>
    </row>
  </sheetData>
  <sheetProtection sheet="1" objects="1" scenarios="1"/>
  <mergeCells count="1">
    <mergeCell ref="A7:E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d4045c-9c08-4cb5-bdc6-c226187987fe" xsi:nil="true"/>
    <lcf76f155ced4ddcb4097134ff3c332f xmlns="a618d78d-6937-47c2-bed8-e8b6e6a1eee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9725D938AF364D99551A910C523345" ma:contentTypeVersion="13" ma:contentTypeDescription="Create a new document." ma:contentTypeScope="" ma:versionID="823bbedd308f73b7811e69951ff3e01d">
  <xsd:schema xmlns:xsd="http://www.w3.org/2001/XMLSchema" xmlns:xs="http://www.w3.org/2001/XMLSchema" xmlns:p="http://schemas.microsoft.com/office/2006/metadata/properties" xmlns:ns2="a618d78d-6937-47c2-bed8-e8b6e6a1eee2" xmlns:ns3="89d4045c-9c08-4cb5-bdc6-c226187987fe" targetNamespace="http://schemas.microsoft.com/office/2006/metadata/properties" ma:root="true" ma:fieldsID="a1bcf19c424d88206f3dd5774c55a66e" ns2:_="" ns3:_="">
    <xsd:import namespace="a618d78d-6937-47c2-bed8-e8b6e6a1eee2"/>
    <xsd:import namespace="89d4045c-9c08-4cb5-bdc6-c226187987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18d78d-6937-47c2-bed8-e8b6e6a1ee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084ca7c8-43e5-4c90-8f9a-36cccb0a71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4045c-9c08-4cb5-bdc6-c226187987f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d51114f-e573-4eda-aa33-67c3c50bc9a7}" ma:internalName="TaxCatchAll" ma:showField="CatchAllData" ma:web="89d4045c-9c08-4cb5-bdc6-c226187987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55682F-2947-4758-BB11-8B3F24477D2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a618d78d-6937-47c2-bed8-e8b6e6a1eee2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89d4045c-9c08-4cb5-bdc6-c226187987fe"/>
  </ds:schemaRefs>
</ds:datastoreItem>
</file>

<file path=customXml/itemProps2.xml><?xml version="1.0" encoding="utf-8"?>
<ds:datastoreItem xmlns:ds="http://schemas.openxmlformats.org/officeDocument/2006/customXml" ds:itemID="{412E777B-6E22-4002-ACAC-FB944AEF92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1E3566-F251-4550-891F-27CF58A58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18d78d-6937-47c2-bed8-e8b6e6a1eee2"/>
    <ds:schemaRef ds:uri="89d4045c-9c08-4cb5-bdc6-c226187987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Coronation Hall Calculator</vt:lpstr>
      <vt:lpstr>Chapel Hall Calculator</vt:lpstr>
      <vt:lpstr>Oakwood Centre Calculator</vt:lpstr>
      <vt:lpstr>Function Tab - DO NOT CHANGE</vt:lpstr>
      <vt:lpstr>'Chapel Hall Calculator'!Rate_Categories</vt:lpstr>
      <vt:lpstr>'Oakwood Centre Calculator'!Rate_Categories</vt:lpstr>
      <vt:lpstr>Rate_Categories</vt:lpstr>
      <vt:lpstr>'Chapel Hall Calculator'!Rates</vt:lpstr>
      <vt:lpstr>'Oakwood Centre Calculator'!Rates</vt:lpstr>
      <vt:lpstr>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Woodley Town Council</dc:creator>
  <cp:lastModifiedBy>Matthew Filmore</cp:lastModifiedBy>
  <dcterms:created xsi:type="dcterms:W3CDTF">2022-08-19T08:20:40Z</dcterms:created>
  <dcterms:modified xsi:type="dcterms:W3CDTF">2025-02-12T12:37:55Z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0x0101008C9725D938AF364D99551A910C523345</vt:lpwstr>
  </property>
  <property fmtid="{D5CDD505-2E9C-101B-9397-08002B2CF9AE}" pid="3" name="MediaServiceImageTags">
    <vt:lpwstr/>
  </property>
</Properties>
</file>